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FPN\Anna.Karole\Budžets\2021\LV21_LNG-COVID\Atskaites\Atskaites AM\"/>
    </mc:Choice>
  </mc:AlternateContent>
  <xr:revisionPtr revIDLastSave="0" documentId="13_ncr:1_{5A721EB3-0DF4-42EA-9839-BE20357ACF29}" xr6:coauthVersionLast="36" xr6:coauthVersionMax="36" xr10:uidLastSave="{00000000-0000-0000-0000-000000000000}"/>
  <bookViews>
    <workbookView xWindow="0" yWindow="0" windowWidth="15360" windowHeight="7250" xr2:uid="{D9F68779-AA18-456B-A273-1B4FDA015AF7}"/>
  </bookViews>
  <sheets>
    <sheet name="VALIC" sheetId="1" r:id="rId1"/>
  </sheets>
  <definedNames>
    <definedName name="_xlnm._FilterDatabase" localSheetId="0" hidden="1">VALIC!$A$4:$K$39</definedName>
    <definedName name="_xlnm.Print_Titles" localSheetId="0">VALIC!$4:$4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36" i="1"/>
  <c r="G37" i="1"/>
  <c r="I37" i="1" s="1"/>
  <c r="I36" i="1" l="1"/>
  <c r="G33" i="1"/>
  <c r="F6" i="1"/>
  <c r="G8" i="1"/>
  <c r="G11" i="1"/>
  <c r="I11" i="1" s="1"/>
  <c r="G13" i="1"/>
  <c r="J26" i="1" l="1"/>
  <c r="G26" i="1"/>
  <c r="I26" i="1" s="1"/>
  <c r="J14" i="1"/>
  <c r="G14" i="1"/>
  <c r="I14" i="1" s="1"/>
  <c r="J13" i="1"/>
  <c r="I13" i="1" s="1"/>
  <c r="G6" i="1"/>
  <c r="G7" i="1"/>
  <c r="J25" i="1" l="1"/>
  <c r="I25" i="1" s="1"/>
  <c r="J24" i="1"/>
  <c r="I24" i="1"/>
  <c r="I19" i="1" l="1"/>
  <c r="I29" i="1" l="1"/>
  <c r="G31" i="1" l="1"/>
  <c r="G30" i="1" l="1"/>
  <c r="I30" i="1" s="1"/>
  <c r="I6" i="1"/>
  <c r="I7" i="1" l="1"/>
  <c r="G35" i="1" l="1"/>
  <c r="G39" i="1" l="1"/>
  <c r="I35" i="1"/>
  <c r="I31" i="1"/>
  <c r="I38" i="1"/>
  <c r="I34" i="1" l="1"/>
  <c r="I33" i="1" l="1"/>
  <c r="G28" i="1" l="1"/>
  <c r="I28" i="1" l="1"/>
  <c r="I27" i="1" l="1"/>
  <c r="I23" i="1"/>
  <c r="G22" i="1"/>
  <c r="I21" i="1"/>
  <c r="I20" i="1"/>
  <c r="J18" i="1"/>
  <c r="G18" i="1"/>
  <c r="J17" i="1"/>
  <c r="G17" i="1"/>
  <c r="G16" i="1"/>
  <c r="I15" i="1"/>
  <c r="G10" i="1"/>
  <c r="I9" i="1"/>
  <c r="I8" i="1"/>
  <c r="I10" i="1" l="1"/>
  <c r="G32" i="1"/>
  <c r="I18" i="1"/>
  <c r="I17" i="1"/>
  <c r="I16" i="1"/>
  <c r="I22" i="1"/>
</calcChain>
</file>

<file path=xl/sharedStrings.xml><?xml version="1.0" encoding="utf-8"?>
<sst xmlns="http://schemas.openxmlformats.org/spreadsheetml/2006/main" count="117" uniqueCount="55">
  <si>
    <t>Informācija par līdzekļu piešķiršanu un izlietojumu Covid-19 izplatības seku mazināšanai un pārvarēšanai (pakalpojumi/preces)</t>
  </si>
  <si>
    <t>Pasākuma nosaukus</t>
  </si>
  <si>
    <t>Pakalpojuma sniedzējs/preču piegādātājs</t>
  </si>
  <si>
    <t>Vienību skaits</t>
  </si>
  <si>
    <t>Pakalpojuma/preces saņēmējs</t>
  </si>
  <si>
    <t>SIA SONORA RW</t>
  </si>
  <si>
    <t>Valsts aizsardzības loģistikas un iepirkumu centrs</t>
  </si>
  <si>
    <t>Daudzreiz lietojamās higiēnisko sejas maskas</t>
  </si>
  <si>
    <t>SIA ražošanas komercfirma SOLUTIONS</t>
  </si>
  <si>
    <t>SIA EKA Print</t>
  </si>
  <si>
    <t>EuroSec OU</t>
  </si>
  <si>
    <t>Ķirurģiskā cepurīte, vienreizlietojama</t>
  </si>
  <si>
    <t>SIA Brief</t>
  </si>
  <si>
    <t>SIA TehEksperts</t>
  </si>
  <si>
    <t>SIA SAULES APTIEKA</t>
  </si>
  <si>
    <t>Ķirurģiskā maska Tips II (EN 14683)</t>
  </si>
  <si>
    <t>SIA Saules aptieka</t>
  </si>
  <si>
    <t>Medicīniskais kombinezons - aizsargtērpi, elastīgie, ar kapuci, vienreizlietojams</t>
  </si>
  <si>
    <t>SIA Grif</t>
  </si>
  <si>
    <t>SIA ADDO Defense</t>
  </si>
  <si>
    <t>SIA INGERA</t>
  </si>
  <si>
    <t>Respirators FFP2 (ar vārstu)</t>
  </si>
  <si>
    <t xml:space="preserve">Virsvalks/halāts ūdenscaurlaidīgs </t>
  </si>
  <si>
    <t>KOPĀ:</t>
  </si>
  <si>
    <t>MK lēmuma numurs</t>
  </si>
  <si>
    <t>MK lēmums</t>
  </si>
  <si>
    <t xml:space="preserve">Hipersaite uz MK noteikumu </t>
  </si>
  <si>
    <t>Saskaņā ar MK lēmumu piešķirtā summa, euro</t>
  </si>
  <si>
    <t>11.01.2021.</t>
  </si>
  <si>
    <t>Par finanšu līdzekļu piešķiršanu no valsts budžeta
programmas "Līdzekļi neparedzētiem gadījumiem"</t>
  </si>
  <si>
    <t>https://likumi.lv/ta/id/320209-par-finansu-lidzeklu-pieskirsanu-no-valsts-budzeta-programmas-lidzekli-neparedzetiem-gadijumiem</t>
  </si>
  <si>
    <t>MK lēmuma datums dd.mm.yyyy</t>
  </si>
  <si>
    <t>Pakalpojuma/ preces cena, euro par vienību</t>
  </si>
  <si>
    <t>Medicīniskie vienreiz lietojamie cimdi – nesterili, nepūderēti (pāri)</t>
  </si>
  <si>
    <t>Medicīniskās bahilas garās, vienreizlietojamas 
(pāri)</t>
  </si>
  <si>
    <t>Respirators FFP3 (ar vārstu)</t>
  </si>
  <si>
    <t>SIA Tavol</t>
  </si>
  <si>
    <t>24.02.2021.</t>
  </si>
  <si>
    <t>https://likumi.lv/ta/id/321245-par-finansu-lidzeklu-pieskirsanu-no-valsts-budzeta-programmas-lidzekli-neparedzetiem-gadijumiem</t>
  </si>
  <si>
    <t>Pulsa oksimoetrs</t>
  </si>
  <si>
    <t>SIA GenMedica Baltic SIA</t>
  </si>
  <si>
    <t>Brokeru pakalpojumi muitas procedūrām (imports)</t>
  </si>
  <si>
    <t>SIA Tamro</t>
  </si>
  <si>
    <t>Virsvalks/halāts ar garām piedurknēm, ūdens necaurlaidīgs, vienreizlietojams</t>
  </si>
  <si>
    <t>SIA AR TEXTIL</t>
  </si>
  <si>
    <t>Ķirurģiskā maska Tips I (EN 14683)</t>
  </si>
  <si>
    <t>A-Birojs SIA</t>
  </si>
  <si>
    <t>10. Aizsardzības ministrja/Valsts aizsardzības loģistikas un iepirkumu centrs</t>
  </si>
  <si>
    <t>Izlietots uz 31.12.2021.
(t.sk. PVN)</t>
  </si>
  <si>
    <t>Daudzreiz lietojamo mutes un deguna aizsegi (bērnu)</t>
  </si>
  <si>
    <t>Daudzreiz lietojamo mutes un deguna aizsegi (pieaugušo)</t>
  </si>
  <si>
    <t>SARS-CoV-2 antigēnu noteikšanas pašpārbaudes testi</t>
  </si>
  <si>
    <t xml:space="preserve">SARS-CoV-2 vīrusa antigēnu noteikšanas testi </t>
  </si>
  <si>
    <t xml:space="preserve">SARS-CoV-2 vīrusa antigēnu noteikšanas pašpārbaudes testi </t>
  </si>
  <si>
    <t>Brokeru pakalpojumi muitas procedūrām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</si>
</sst>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164" fontId="9" fillId="4" borderId="5" xfId="1" applyNumberFormat="1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kumi.lv/ta/id/320209-par-finansu-lidzeklu-pieskirsanu-no-valsts-budzeta-programmas-lidzekli-neparedzetiem-gadijumiem" TargetMode="External"/><Relationship Id="rId1" Type="http://schemas.openxmlformats.org/officeDocument/2006/relationships/hyperlink" Target="https://likumi.lv/ta/id/320209-par-finansu-lidzeklu-pieskirsanu-no-valsts-budzeta-programmas-lidzekli-neparedzetiem-gadijum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B37F-0D09-4A88-A1F4-2C9CCB1D5DD7}">
  <dimension ref="A1:L39"/>
  <sheetViews>
    <sheetView tabSelected="1" zoomScale="55" zoomScaleNormal="55" workbookViewId="0">
      <pane ySplit="4" topLeftCell="A5" activePane="bottomLeft" state="frozen"/>
      <selection pane="bottomLeft" activeCell="A8" sqref="A8"/>
    </sheetView>
  </sheetViews>
  <sheetFormatPr defaultColWidth="8.7265625" defaultRowHeight="14" x14ac:dyDescent="0.3"/>
  <cols>
    <col min="1" max="1" width="55.26953125" style="1" customWidth="1"/>
    <col min="2" max="2" width="13.1796875" style="1" customWidth="1"/>
    <col min="3" max="3" width="8.26953125" style="1" customWidth="1"/>
    <col min="4" max="4" width="14.7265625" style="1" customWidth="1"/>
    <col min="5" max="5" width="16.26953125" style="1" customWidth="1"/>
    <col min="6" max="6" width="18" style="1" customWidth="1"/>
    <col min="7" max="7" width="23.81640625" style="5" customWidth="1"/>
    <col min="8" max="8" width="30.453125" style="1" customWidth="1"/>
    <col min="9" max="9" width="16.1796875" style="5" customWidth="1"/>
    <col min="10" max="10" width="13" style="1" customWidth="1"/>
    <col min="11" max="11" width="43.1796875" style="1" bestFit="1" customWidth="1"/>
    <col min="12" max="12" width="12.08984375" style="1" bestFit="1" customWidth="1"/>
    <col min="13" max="16384" width="8.7265625" style="1"/>
  </cols>
  <sheetData>
    <row r="1" spans="1:11" ht="15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">
      <c r="A3" s="2"/>
      <c r="B3" s="2"/>
      <c r="C3" s="2"/>
      <c r="D3" s="2"/>
      <c r="E3" s="2"/>
      <c r="F3" s="2"/>
      <c r="G3" s="3"/>
      <c r="H3" s="4"/>
    </row>
    <row r="4" spans="1:11" ht="42" x14ac:dyDescent="0.3">
      <c r="A4" s="7" t="s">
        <v>1</v>
      </c>
      <c r="B4" s="7" t="s">
        <v>31</v>
      </c>
      <c r="C4" s="7" t="s">
        <v>24</v>
      </c>
      <c r="D4" s="7" t="s">
        <v>25</v>
      </c>
      <c r="E4" s="7" t="s">
        <v>26</v>
      </c>
      <c r="F4" s="6" t="s">
        <v>27</v>
      </c>
      <c r="G4" s="6" t="s">
        <v>48</v>
      </c>
      <c r="H4" s="7" t="s">
        <v>2</v>
      </c>
      <c r="I4" s="19" t="s">
        <v>32</v>
      </c>
      <c r="J4" s="19" t="s">
        <v>3</v>
      </c>
      <c r="K4" s="19" t="s">
        <v>4</v>
      </c>
    </row>
    <row r="5" spans="1:11" ht="15" customHeight="1" x14ac:dyDescent="0.3">
      <c r="A5" s="21" t="s">
        <v>47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3">
      <c r="A6" s="9" t="s">
        <v>54</v>
      </c>
      <c r="B6" s="40" t="s">
        <v>28</v>
      </c>
      <c r="C6" s="40">
        <v>18</v>
      </c>
      <c r="D6" s="40" t="s">
        <v>29</v>
      </c>
      <c r="E6" s="41" t="s">
        <v>30</v>
      </c>
      <c r="F6" s="42">
        <f>12431357-312442</f>
        <v>12118915</v>
      </c>
      <c r="G6" s="10">
        <f>30*4</f>
        <v>120</v>
      </c>
      <c r="H6" s="30" t="s">
        <v>5</v>
      </c>
      <c r="I6" s="11">
        <f>G6/J6</f>
        <v>30</v>
      </c>
      <c r="J6" s="12">
        <v>4</v>
      </c>
      <c r="K6" s="13" t="s">
        <v>6</v>
      </c>
    </row>
    <row r="7" spans="1:11" x14ac:dyDescent="0.3">
      <c r="A7" s="9" t="s">
        <v>54</v>
      </c>
      <c r="B7" s="40"/>
      <c r="C7" s="40"/>
      <c r="D7" s="40"/>
      <c r="E7" s="41"/>
      <c r="F7" s="42"/>
      <c r="G7" s="10">
        <f>36.3*9</f>
        <v>326.7</v>
      </c>
      <c r="H7" s="30" t="s">
        <v>5</v>
      </c>
      <c r="I7" s="11">
        <f>G7/J7</f>
        <v>36.299999999999997</v>
      </c>
      <c r="J7" s="12">
        <v>9</v>
      </c>
      <c r="K7" s="13" t="s">
        <v>6</v>
      </c>
    </row>
    <row r="8" spans="1:11" ht="28" x14ac:dyDescent="0.3">
      <c r="A8" s="9" t="s">
        <v>7</v>
      </c>
      <c r="B8" s="40"/>
      <c r="C8" s="40"/>
      <c r="D8" s="40"/>
      <c r="E8" s="40"/>
      <c r="F8" s="42"/>
      <c r="G8" s="10">
        <f>ROUND(920760*1.5*1.21,2)</f>
        <v>1671179.4</v>
      </c>
      <c r="H8" s="8" t="s">
        <v>8</v>
      </c>
      <c r="I8" s="14">
        <f t="shared" ref="I8:I27" si="0">G8/J8</f>
        <v>1.8149999999999999</v>
      </c>
      <c r="J8" s="43">
        <v>920760</v>
      </c>
      <c r="K8" s="13" t="s">
        <v>6</v>
      </c>
    </row>
    <row r="9" spans="1:11" x14ac:dyDescent="0.3">
      <c r="A9" s="9" t="s">
        <v>7</v>
      </c>
      <c r="B9" s="40"/>
      <c r="C9" s="40"/>
      <c r="D9" s="40"/>
      <c r="E9" s="40"/>
      <c r="F9" s="42"/>
      <c r="G9" s="16">
        <v>628897.5</v>
      </c>
      <c r="H9" s="8" t="s">
        <v>9</v>
      </c>
      <c r="I9" s="14">
        <f t="shared" si="0"/>
        <v>1.1979</v>
      </c>
      <c r="J9" s="12">
        <v>525000</v>
      </c>
      <c r="K9" s="13" t="s">
        <v>6</v>
      </c>
    </row>
    <row r="10" spans="1:11" x14ac:dyDescent="0.3">
      <c r="A10" s="9" t="s">
        <v>7</v>
      </c>
      <c r="B10" s="40"/>
      <c r="C10" s="40"/>
      <c r="D10" s="40"/>
      <c r="E10" s="40"/>
      <c r="F10" s="42"/>
      <c r="G10" s="17">
        <f>1245092.71+296859.21+6192.56</f>
        <v>1548144.48</v>
      </c>
      <c r="H10" s="8" t="s">
        <v>10</v>
      </c>
      <c r="I10" s="14">
        <f t="shared" si="0"/>
        <v>1.29</v>
      </c>
      <c r="J10" s="12">
        <v>1200112</v>
      </c>
      <c r="K10" s="13" t="s">
        <v>6</v>
      </c>
    </row>
    <row r="11" spans="1:11" x14ac:dyDescent="0.3">
      <c r="A11" s="9" t="s">
        <v>7</v>
      </c>
      <c r="B11" s="40"/>
      <c r="C11" s="40"/>
      <c r="D11" s="40"/>
      <c r="E11" s="40"/>
      <c r="F11" s="42"/>
      <c r="G11" s="17">
        <f>ROUND(1.14*250000,2)</f>
        <v>285000</v>
      </c>
      <c r="H11" s="35" t="s">
        <v>10</v>
      </c>
      <c r="I11" s="14">
        <f t="shared" ref="I11:I12" si="1">G11/J11</f>
        <v>1.1399999999999999</v>
      </c>
      <c r="J11" s="12">
        <v>250000</v>
      </c>
      <c r="K11" s="13" t="s">
        <v>6</v>
      </c>
    </row>
    <row r="12" spans="1:11" ht="28" x14ac:dyDescent="0.3">
      <c r="A12" s="9" t="s">
        <v>7</v>
      </c>
      <c r="B12" s="40"/>
      <c r="C12" s="40"/>
      <c r="D12" s="40"/>
      <c r="E12" s="40"/>
      <c r="F12" s="42"/>
      <c r="G12" s="10">
        <f>16988.4</f>
        <v>16988.400000000001</v>
      </c>
      <c r="H12" s="35" t="s">
        <v>8</v>
      </c>
      <c r="I12" s="14">
        <f t="shared" si="1"/>
        <v>1.8150000000000002</v>
      </c>
      <c r="J12" s="12">
        <v>9360</v>
      </c>
      <c r="K12" s="13" t="s">
        <v>6</v>
      </c>
    </row>
    <row r="13" spans="1:11" ht="28" x14ac:dyDescent="0.3">
      <c r="A13" s="34" t="s">
        <v>49</v>
      </c>
      <c r="B13" s="40"/>
      <c r="C13" s="40"/>
      <c r="D13" s="40"/>
      <c r="E13" s="40"/>
      <c r="F13" s="42"/>
      <c r="G13" s="17">
        <f>ROUND((110500+92300)*0.89*1.21,2)</f>
        <v>218395.32</v>
      </c>
      <c r="H13" s="33" t="s">
        <v>8</v>
      </c>
      <c r="I13" s="14">
        <f t="shared" si="0"/>
        <v>1.0769</v>
      </c>
      <c r="J13" s="12">
        <f>110500+92300</f>
        <v>202800</v>
      </c>
      <c r="K13" s="13" t="s">
        <v>6</v>
      </c>
    </row>
    <row r="14" spans="1:11" ht="28" x14ac:dyDescent="0.3">
      <c r="A14" s="34" t="s">
        <v>50</v>
      </c>
      <c r="B14" s="40"/>
      <c r="C14" s="40"/>
      <c r="D14" s="40"/>
      <c r="E14" s="40"/>
      <c r="F14" s="42"/>
      <c r="G14" s="17">
        <f>ROUND((255600+252000+50864)*0.96*1.21,2)</f>
        <v>648711.78</v>
      </c>
      <c r="H14" s="33" t="s">
        <v>8</v>
      </c>
      <c r="I14" s="14">
        <f t="shared" si="0"/>
        <v>1.1615999957024983</v>
      </c>
      <c r="J14" s="12">
        <f>255600+252000+50864</f>
        <v>558464</v>
      </c>
      <c r="K14" s="13" t="s">
        <v>6</v>
      </c>
    </row>
    <row r="15" spans="1:11" x14ac:dyDescent="0.3">
      <c r="A15" s="9" t="s">
        <v>11</v>
      </c>
      <c r="B15" s="40"/>
      <c r="C15" s="40"/>
      <c r="D15" s="40"/>
      <c r="E15" s="40"/>
      <c r="F15" s="42"/>
      <c r="G15" s="10">
        <v>118671</v>
      </c>
      <c r="H15" s="8" t="s">
        <v>12</v>
      </c>
      <c r="I15" s="14">
        <f t="shared" si="0"/>
        <v>0.04</v>
      </c>
      <c r="J15" s="12">
        <v>2966775</v>
      </c>
      <c r="K15" s="13" t="s">
        <v>6</v>
      </c>
    </row>
    <row r="16" spans="1:11" x14ac:dyDescent="0.3">
      <c r="A16" s="9" t="s">
        <v>11</v>
      </c>
      <c r="B16" s="40"/>
      <c r="C16" s="40"/>
      <c r="D16" s="40"/>
      <c r="E16" s="40"/>
      <c r="F16" s="42"/>
      <c r="G16" s="10">
        <f>132509.48+68.28</f>
        <v>132577.76</v>
      </c>
      <c r="H16" s="8" t="s">
        <v>13</v>
      </c>
      <c r="I16" s="14">
        <f t="shared" si="0"/>
        <v>5.8079998247669955E-2</v>
      </c>
      <c r="J16" s="12">
        <v>2282675</v>
      </c>
      <c r="K16" s="13" t="s">
        <v>6</v>
      </c>
    </row>
    <row r="17" spans="1:12" x14ac:dyDescent="0.3">
      <c r="A17" s="9" t="s">
        <v>11</v>
      </c>
      <c r="B17" s="40"/>
      <c r="C17" s="40"/>
      <c r="D17" s="40"/>
      <c r="E17" s="40"/>
      <c r="F17" s="42"/>
      <c r="G17" s="10">
        <f>40888.32*2+24354.88</f>
        <v>106131.52</v>
      </c>
      <c r="H17" s="8" t="s">
        <v>14</v>
      </c>
      <c r="I17" s="14">
        <f t="shared" si="0"/>
        <v>4.8399999999999999E-2</v>
      </c>
      <c r="J17" s="12">
        <f>844800*2+503200</f>
        <v>2192800</v>
      </c>
      <c r="K17" s="13" t="s">
        <v>6</v>
      </c>
    </row>
    <row r="18" spans="1:12" x14ac:dyDescent="0.3">
      <c r="A18" s="9" t="s">
        <v>11</v>
      </c>
      <c r="B18" s="40"/>
      <c r="C18" s="40"/>
      <c r="D18" s="40"/>
      <c r="E18" s="40"/>
      <c r="F18" s="42"/>
      <c r="G18" s="10">
        <f>57346.2+25342.2</f>
        <v>82688.399999999994</v>
      </c>
      <c r="H18" s="8" t="s">
        <v>12</v>
      </c>
      <c r="I18" s="14">
        <f t="shared" si="0"/>
        <v>3.5999999999999997E-2</v>
      </c>
      <c r="J18" s="12">
        <f>660000+932950+703950</f>
        <v>2296900</v>
      </c>
      <c r="K18" s="13" t="s">
        <v>6</v>
      </c>
    </row>
    <row r="19" spans="1:12" x14ac:dyDescent="0.3">
      <c r="A19" s="9" t="s">
        <v>45</v>
      </c>
      <c r="B19" s="40"/>
      <c r="C19" s="40"/>
      <c r="D19" s="40"/>
      <c r="E19" s="40"/>
      <c r="F19" s="42"/>
      <c r="G19" s="10">
        <v>514461.01999999996</v>
      </c>
      <c r="H19" s="32" t="s">
        <v>46</v>
      </c>
      <c r="I19" s="14">
        <f t="shared" si="0"/>
        <v>8.2879999355597436E-2</v>
      </c>
      <c r="J19" s="12">
        <v>6207300</v>
      </c>
      <c r="K19" s="13" t="s">
        <v>6</v>
      </c>
    </row>
    <row r="20" spans="1:12" ht="14.25" customHeight="1" x14ac:dyDescent="0.3">
      <c r="A20" s="9" t="s">
        <v>15</v>
      </c>
      <c r="B20" s="40"/>
      <c r="C20" s="40"/>
      <c r="D20" s="40"/>
      <c r="E20" s="40"/>
      <c r="F20" s="42"/>
      <c r="G20" s="16">
        <v>52312.29</v>
      </c>
      <c r="H20" s="8" t="s">
        <v>16</v>
      </c>
      <c r="I20" s="14">
        <f t="shared" si="0"/>
        <v>6.4960002483546511E-2</v>
      </c>
      <c r="J20" s="12">
        <v>805300</v>
      </c>
      <c r="K20" s="13" t="s">
        <v>6</v>
      </c>
    </row>
    <row r="21" spans="1:12" ht="28" x14ac:dyDescent="0.3">
      <c r="A21" s="9" t="s">
        <v>17</v>
      </c>
      <c r="B21" s="40"/>
      <c r="C21" s="40"/>
      <c r="D21" s="40"/>
      <c r="E21" s="40"/>
      <c r="F21" s="42"/>
      <c r="G21" s="10">
        <v>380117.45</v>
      </c>
      <c r="H21" s="8" t="s">
        <v>18</v>
      </c>
      <c r="I21" s="14">
        <f t="shared" si="0"/>
        <v>4.1745000384374622</v>
      </c>
      <c r="J21" s="12">
        <v>91057</v>
      </c>
      <c r="K21" s="13" t="s">
        <v>6</v>
      </c>
    </row>
    <row r="22" spans="1:12" ht="28" x14ac:dyDescent="0.3">
      <c r="A22" s="9" t="s">
        <v>34</v>
      </c>
      <c r="B22" s="40"/>
      <c r="C22" s="40"/>
      <c r="D22" s="40"/>
      <c r="E22" s="40"/>
      <c r="F22" s="42"/>
      <c r="G22" s="10">
        <f>105036.96-36.3</f>
        <v>105000.66</v>
      </c>
      <c r="H22" s="8" t="s">
        <v>19</v>
      </c>
      <c r="I22" s="14">
        <f t="shared" si="0"/>
        <v>0.18</v>
      </c>
      <c r="J22" s="12">
        <v>583337</v>
      </c>
      <c r="K22" s="13" t="s">
        <v>6</v>
      </c>
    </row>
    <row r="23" spans="1:12" x14ac:dyDescent="0.3">
      <c r="A23" s="9" t="s">
        <v>33</v>
      </c>
      <c r="B23" s="40"/>
      <c r="C23" s="40"/>
      <c r="D23" s="40"/>
      <c r="E23" s="40"/>
      <c r="F23" s="42"/>
      <c r="G23" s="10">
        <v>43257.5</v>
      </c>
      <c r="H23" s="35" t="s">
        <v>20</v>
      </c>
      <c r="I23" s="14">
        <f t="shared" si="0"/>
        <v>0.34605999999999998</v>
      </c>
      <c r="J23" s="12">
        <v>125000</v>
      </c>
      <c r="K23" s="13" t="s">
        <v>6</v>
      </c>
    </row>
    <row r="24" spans="1:12" x14ac:dyDescent="0.3">
      <c r="A24" s="9" t="s">
        <v>33</v>
      </c>
      <c r="B24" s="40"/>
      <c r="C24" s="40"/>
      <c r="D24" s="40"/>
      <c r="E24" s="40"/>
      <c r="F24" s="42"/>
      <c r="G24" s="10">
        <v>31145.4</v>
      </c>
      <c r="H24" s="35" t="s">
        <v>20</v>
      </c>
      <c r="I24" s="14">
        <f t="shared" ref="I24:I25" si="2">G24/J24</f>
        <v>0.38451111111111114</v>
      </c>
      <c r="J24" s="12">
        <f>81000</f>
        <v>81000</v>
      </c>
      <c r="K24" s="13" t="s">
        <v>6</v>
      </c>
    </row>
    <row r="25" spans="1:12" x14ac:dyDescent="0.3">
      <c r="A25" s="9" t="s">
        <v>33</v>
      </c>
      <c r="B25" s="40"/>
      <c r="C25" s="40"/>
      <c r="D25" s="40"/>
      <c r="E25" s="40"/>
      <c r="F25" s="42"/>
      <c r="G25" s="10">
        <v>5929</v>
      </c>
      <c r="H25" s="35" t="s">
        <v>20</v>
      </c>
      <c r="I25" s="14">
        <f t="shared" si="2"/>
        <v>0.33879999999999999</v>
      </c>
      <c r="J25" s="12">
        <f>17500</f>
        <v>17500</v>
      </c>
      <c r="K25" s="13" t="s">
        <v>6</v>
      </c>
    </row>
    <row r="26" spans="1:12" x14ac:dyDescent="0.3">
      <c r="A26" s="34" t="s">
        <v>51</v>
      </c>
      <c r="B26" s="40"/>
      <c r="C26" s="40"/>
      <c r="D26" s="40"/>
      <c r="E26" s="40"/>
      <c r="F26" s="42"/>
      <c r="G26" s="10">
        <f>ROUND((187933+114048+342746+2000102+490752+252288)*1.04,2)-166400-38976.2-124806.36+330182.56</f>
        <v>3523383.76</v>
      </c>
      <c r="H26" s="33" t="s">
        <v>12</v>
      </c>
      <c r="I26" s="14">
        <f t="shared" si="0"/>
        <v>1.04</v>
      </c>
      <c r="J26" s="12">
        <f>187933+114048+342746+2000102+490752+252288</f>
        <v>3387869</v>
      </c>
      <c r="K26" s="13" t="s">
        <v>6</v>
      </c>
    </row>
    <row r="27" spans="1:12" x14ac:dyDescent="0.3">
      <c r="A27" s="9" t="s">
        <v>21</v>
      </c>
      <c r="B27" s="40"/>
      <c r="C27" s="40"/>
      <c r="D27" s="40"/>
      <c r="E27" s="40"/>
      <c r="F27" s="42"/>
      <c r="G27" s="10">
        <v>355593.59</v>
      </c>
      <c r="H27" s="8" t="s">
        <v>18</v>
      </c>
      <c r="I27" s="14">
        <f t="shared" si="0"/>
        <v>0.71390000000000009</v>
      </c>
      <c r="J27" s="12">
        <v>498100</v>
      </c>
      <c r="K27" s="13" t="s">
        <v>6</v>
      </c>
    </row>
    <row r="28" spans="1:12" x14ac:dyDescent="0.3">
      <c r="A28" s="9" t="s">
        <v>35</v>
      </c>
      <c r="B28" s="40"/>
      <c r="C28" s="40"/>
      <c r="D28" s="40"/>
      <c r="E28" s="40"/>
      <c r="F28" s="42"/>
      <c r="G28" s="10">
        <f>140360*2</f>
        <v>280720</v>
      </c>
      <c r="H28" s="8" t="s">
        <v>36</v>
      </c>
      <c r="I28" s="14">
        <f t="shared" ref="I28:I31" si="3">G28/J28</f>
        <v>7.0179999999999998</v>
      </c>
      <c r="J28" s="12">
        <v>40000</v>
      </c>
      <c r="K28" s="13" t="s">
        <v>6</v>
      </c>
    </row>
    <row r="29" spans="1:12" x14ac:dyDescent="0.3">
      <c r="A29" s="9" t="s">
        <v>35</v>
      </c>
      <c r="B29" s="40"/>
      <c r="C29" s="40"/>
      <c r="D29" s="40"/>
      <c r="E29" s="40"/>
      <c r="F29" s="42"/>
      <c r="G29" s="10">
        <v>8212.51</v>
      </c>
      <c r="H29" s="31" t="s">
        <v>44</v>
      </c>
      <c r="I29" s="14">
        <f t="shared" ref="I29" si="4">G29/J29</f>
        <v>2.032799504950495</v>
      </c>
      <c r="J29" s="12">
        <v>4040</v>
      </c>
      <c r="K29" s="13" t="s">
        <v>6</v>
      </c>
    </row>
    <row r="30" spans="1:12" x14ac:dyDescent="0.3">
      <c r="A30" s="9" t="s">
        <v>22</v>
      </c>
      <c r="B30" s="40"/>
      <c r="C30" s="40"/>
      <c r="D30" s="40"/>
      <c r="E30" s="40"/>
      <c r="F30" s="42"/>
      <c r="G30" s="10">
        <f>(49559.04+48736.72+45684+43559.14)+(622.08+819.1+1360.8+1489.2)</f>
        <v>191830.08000000002</v>
      </c>
      <c r="H30" s="30" t="s">
        <v>16</v>
      </c>
      <c r="I30" s="14">
        <f t="shared" ref="I30" si="5">G30/J30</f>
        <v>0.98010003831907022</v>
      </c>
      <c r="J30" s="12">
        <v>195725</v>
      </c>
      <c r="K30" s="13" t="s">
        <v>6</v>
      </c>
    </row>
    <row r="31" spans="1:12" ht="28" x14ac:dyDescent="0.3">
      <c r="A31" s="9" t="s">
        <v>43</v>
      </c>
      <c r="B31" s="40"/>
      <c r="C31" s="40"/>
      <c r="D31" s="40"/>
      <c r="E31" s="40"/>
      <c r="F31" s="42"/>
      <c r="G31" s="10">
        <f>382526.21+587272.87</f>
        <v>969799.08000000007</v>
      </c>
      <c r="H31" s="28" t="s">
        <v>16</v>
      </c>
      <c r="I31" s="14">
        <f t="shared" si="3"/>
        <v>2.7951000103757164</v>
      </c>
      <c r="J31" s="12">
        <v>346964</v>
      </c>
      <c r="K31" s="13" t="s">
        <v>6</v>
      </c>
    </row>
    <row r="32" spans="1:12" s="18" customFormat="1" x14ac:dyDescent="0.3">
      <c r="A32" s="27"/>
      <c r="B32" s="38" t="s">
        <v>23</v>
      </c>
      <c r="C32" s="38"/>
      <c r="D32" s="38"/>
      <c r="E32" s="38"/>
      <c r="F32" s="39"/>
      <c r="G32" s="20">
        <f>SUM(G6:G31)</f>
        <v>11919594.6</v>
      </c>
      <c r="H32" s="37"/>
      <c r="I32" s="38"/>
      <c r="J32" s="38"/>
      <c r="K32" s="39"/>
      <c r="L32" s="44"/>
    </row>
    <row r="33" spans="1:11" x14ac:dyDescent="0.3">
      <c r="A33" s="9" t="s">
        <v>41</v>
      </c>
      <c r="B33" s="40" t="s">
        <v>37</v>
      </c>
      <c r="C33" s="40">
        <v>114</v>
      </c>
      <c r="D33" s="40" t="s">
        <v>29</v>
      </c>
      <c r="E33" s="41" t="s">
        <v>38</v>
      </c>
      <c r="F33" s="42">
        <v>2256749</v>
      </c>
      <c r="G33" s="10">
        <f>36.3*3</f>
        <v>108.89999999999999</v>
      </c>
      <c r="H33" s="23" t="s">
        <v>5</v>
      </c>
      <c r="I33" s="11">
        <f>G33/J33</f>
        <v>36.299999999999997</v>
      </c>
      <c r="J33" s="12">
        <v>3</v>
      </c>
      <c r="K33" s="13" t="s">
        <v>6</v>
      </c>
    </row>
    <row r="34" spans="1:11" x14ac:dyDescent="0.3">
      <c r="A34" s="9" t="s">
        <v>52</v>
      </c>
      <c r="B34" s="40"/>
      <c r="C34" s="40"/>
      <c r="D34" s="40"/>
      <c r="E34" s="41"/>
      <c r="F34" s="42"/>
      <c r="G34" s="15">
        <v>256470</v>
      </c>
      <c r="H34" s="24" t="s">
        <v>40</v>
      </c>
      <c r="I34" s="25">
        <f>G34/J34</f>
        <v>2.4900000000000002</v>
      </c>
      <c r="J34" s="26">
        <v>103000</v>
      </c>
      <c r="K34" s="13" t="s">
        <v>6</v>
      </c>
    </row>
    <row r="35" spans="1:11" x14ac:dyDescent="0.3">
      <c r="A35" s="9" t="s">
        <v>52</v>
      </c>
      <c r="B35" s="40"/>
      <c r="C35" s="40"/>
      <c r="D35" s="40"/>
      <c r="E35" s="41"/>
      <c r="F35" s="42"/>
      <c r="G35" s="10">
        <f>1007963.54+10181.46</f>
        <v>1018145</v>
      </c>
      <c r="H35" s="29" t="s">
        <v>12</v>
      </c>
      <c r="I35" s="25">
        <f>G35/J35</f>
        <v>1.57</v>
      </c>
      <c r="J35" s="12">
        <v>648500</v>
      </c>
      <c r="K35" s="13" t="s">
        <v>6</v>
      </c>
    </row>
    <row r="36" spans="1:11" x14ac:dyDescent="0.3">
      <c r="A36" s="9" t="s">
        <v>52</v>
      </c>
      <c r="B36" s="40"/>
      <c r="C36" s="40"/>
      <c r="D36" s="40"/>
      <c r="E36" s="41"/>
      <c r="F36" s="42"/>
      <c r="G36" s="10">
        <f>ROUND(261290*1.29,2)</f>
        <v>337064.1</v>
      </c>
      <c r="H36" s="35" t="s">
        <v>12</v>
      </c>
      <c r="I36" s="25">
        <f>G36/J36</f>
        <v>1.2899999999999998</v>
      </c>
      <c r="J36" s="12">
        <v>261290</v>
      </c>
      <c r="K36" s="13" t="s">
        <v>6</v>
      </c>
    </row>
    <row r="37" spans="1:11" x14ac:dyDescent="0.3">
      <c r="A37" s="9" t="s">
        <v>53</v>
      </c>
      <c r="B37" s="40"/>
      <c r="C37" s="40"/>
      <c r="D37" s="40"/>
      <c r="E37" s="41"/>
      <c r="F37" s="42"/>
      <c r="G37" s="10">
        <f>ROUND(612131*1.04,2)</f>
        <v>636616.24</v>
      </c>
      <c r="H37" s="35" t="s">
        <v>12</v>
      </c>
      <c r="I37" s="25">
        <f>G37/J37</f>
        <v>1.04</v>
      </c>
      <c r="J37" s="12">
        <v>612131</v>
      </c>
      <c r="K37" s="13" t="s">
        <v>6</v>
      </c>
    </row>
    <row r="38" spans="1:11" x14ac:dyDescent="0.3">
      <c r="A38" s="9" t="s">
        <v>39</v>
      </c>
      <c r="B38" s="40"/>
      <c r="C38" s="40"/>
      <c r="D38" s="40"/>
      <c r="E38" s="41"/>
      <c r="F38" s="42"/>
      <c r="G38" s="15">
        <v>8344.66</v>
      </c>
      <c r="H38" s="8" t="s">
        <v>42</v>
      </c>
      <c r="I38" s="25">
        <f>G38/J38</f>
        <v>23.37439775910364</v>
      </c>
      <c r="J38" s="12">
        <v>357</v>
      </c>
      <c r="K38" s="13" t="s">
        <v>6</v>
      </c>
    </row>
    <row r="39" spans="1:11" s="18" customFormat="1" x14ac:dyDescent="0.3">
      <c r="A39" s="37" t="s">
        <v>23</v>
      </c>
      <c r="B39" s="38"/>
      <c r="C39" s="38"/>
      <c r="D39" s="38"/>
      <c r="E39" s="38"/>
      <c r="F39" s="39"/>
      <c r="G39" s="20">
        <f>SUM(G33:G38)</f>
        <v>2256748.9000000004</v>
      </c>
      <c r="H39" s="37"/>
      <c r="I39" s="38"/>
      <c r="J39" s="38"/>
      <c r="K39" s="39"/>
    </row>
  </sheetData>
  <autoFilter ref="A4:K39" xr:uid="{7E180B77-3BA5-4714-9774-5129C5B5881B}"/>
  <mergeCells count="15">
    <mergeCell ref="A39:F39"/>
    <mergeCell ref="H39:K39"/>
    <mergeCell ref="B33:B38"/>
    <mergeCell ref="C33:C38"/>
    <mergeCell ref="D33:D38"/>
    <mergeCell ref="E33:E38"/>
    <mergeCell ref="F33:F38"/>
    <mergeCell ref="A1:K2"/>
    <mergeCell ref="H32:K32"/>
    <mergeCell ref="B6:B31"/>
    <mergeCell ref="C6:C31"/>
    <mergeCell ref="D6:D31"/>
    <mergeCell ref="E6:E31"/>
    <mergeCell ref="F6:F31"/>
    <mergeCell ref="B32:F32"/>
  </mergeCells>
  <hyperlinks>
    <hyperlink ref="E7" r:id="rId1" display="https://likumi.lv/ta/id/320209-par-finansu-lidzeklu-pieskirsanu-no-valsts-budzeta-programmas-lidzekli-neparedzetiem-gadijumiem" xr:uid="{3335001D-71DA-408E-BADC-77411F8050C7}"/>
    <hyperlink ref="E6" r:id="rId2" xr:uid="{96C2449C-0F0A-4CCD-BD91-C7DBD162EA37}"/>
  </hyperlinks>
  <pageMargins left="0.70866141732283472" right="0.70866141732283472" top="0.74803149606299213" bottom="0.74803149606299213" header="0.31496062992125984" footer="0.31496062992125984"/>
  <pageSetup paperSize="9" scale="6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VALIC</vt:lpstr>
      <vt:lpstr>VALIC!Print_Titles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Karole</dc:creator>
  <cp:lastModifiedBy>Anna Karole</cp:lastModifiedBy>
  <dcterms:created xsi:type="dcterms:W3CDTF">2021-02-18T14:12:00Z</dcterms:created>
  <dcterms:modified xsi:type="dcterms:W3CDTF">2022-02-08T09:23:15Z</dcterms:modified>
</cp:coreProperties>
</file>